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D10" i="3" l="1"/>
  <c r="D8" i="3"/>
  <c r="D9" i="3"/>
  <c r="E34" i="3"/>
  <c r="F16" i="3" s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F15" i="3" l="1"/>
  <c r="F31" i="3"/>
  <c r="F14" i="3"/>
  <c r="F30" i="3"/>
  <c r="F23" i="3"/>
  <c r="F22" i="3"/>
  <c r="F29" i="3"/>
  <c r="F21" i="3"/>
  <c r="F13" i="3"/>
  <c r="F28" i="3"/>
  <c r="F20" i="3"/>
  <c r="F12" i="3"/>
  <c r="F19" i="3"/>
  <c r="F8" i="3"/>
  <c r="F18" i="3"/>
  <c r="F33" i="3"/>
  <c r="F25" i="3"/>
  <c r="F17" i="3"/>
  <c r="F9" i="3"/>
  <c r="F27" i="3"/>
  <c r="F11" i="3"/>
  <c r="F26" i="3"/>
  <c r="F10" i="3"/>
  <c r="F32" i="3"/>
  <c r="F24" i="3"/>
  <c r="G8" i="3" l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F34" i="3"/>
</calcChain>
</file>

<file path=xl/sharedStrings.xml><?xml version="1.0" encoding="utf-8"?>
<sst xmlns="http://schemas.openxmlformats.org/spreadsheetml/2006/main" count="90" uniqueCount="60">
  <si>
    <t>Pebble Count—Size-Class</t>
  </si>
  <si>
    <t>Date &amp; time</t>
  </si>
  <si>
    <t>Stream (site)</t>
  </si>
  <si>
    <t>Reference Reach</t>
  </si>
  <si>
    <t>Drainage area</t>
  </si>
  <si>
    <t>Team</t>
  </si>
  <si>
    <t>Class Name</t>
  </si>
  <si>
    <t>Desc.</t>
  </si>
  <si>
    <t>Particle Size Class (mm)</t>
  </si>
  <si>
    <t>Riffle (100)</t>
  </si>
  <si>
    <t>Pool (100)</t>
  </si>
  <si>
    <t>Riffle (50)</t>
  </si>
  <si>
    <t>Pool (50)</t>
  </si>
  <si>
    <t>Total (100)</t>
  </si>
  <si>
    <t>Tot#</t>
  </si>
  <si>
    <t>Item%</t>
  </si>
  <si>
    <t>%cum</t>
  </si>
  <si>
    <t>Silt/Clay</t>
  </si>
  <si>
    <t>&lt;0.062</t>
  </si>
  <si>
    <t>Sand</t>
  </si>
  <si>
    <t>VF</t>
  </si>
  <si>
    <t>0.062-0.125</t>
  </si>
  <si>
    <t>F</t>
  </si>
  <si>
    <t>0.125-0.25</t>
  </si>
  <si>
    <t>M</t>
  </si>
  <si>
    <t>0.25-0.5</t>
  </si>
  <si>
    <t>C</t>
  </si>
  <si>
    <t>0.5-1.0</t>
  </si>
  <si>
    <t>VC</t>
  </si>
  <si>
    <t>1.0-2.0</t>
  </si>
  <si>
    <t>Gravel</t>
  </si>
  <si>
    <t>2 - 2.8</t>
  </si>
  <si>
    <t>2.8 – 4</t>
  </si>
  <si>
    <t>4 - 5.6</t>
  </si>
  <si>
    <t>5.6 – 8</t>
  </si>
  <si>
    <t>8 - 11.3</t>
  </si>
  <si>
    <t>11.3 - 16</t>
  </si>
  <si>
    <t>16 - 22.6</t>
  </si>
  <si>
    <t>22.6 - 32</t>
  </si>
  <si>
    <t>32 - 45.3</t>
  </si>
  <si>
    <t>45.3 - 64</t>
  </si>
  <si>
    <t>Cobble</t>
  </si>
  <si>
    <t>Sm</t>
  </si>
  <si>
    <t>64 - 90.5</t>
  </si>
  <si>
    <t>90.5 - 128</t>
  </si>
  <si>
    <t>Lg</t>
  </si>
  <si>
    <t>128 - 181</t>
  </si>
  <si>
    <t>181 - 256</t>
  </si>
  <si>
    <t>Boulder</t>
  </si>
  <si>
    <t>256 - 362</t>
  </si>
  <si>
    <t>362 - 512</t>
  </si>
  <si>
    <t>512 - 1024</t>
  </si>
  <si>
    <t>1024 - 2048</t>
  </si>
  <si>
    <t>Vl</t>
  </si>
  <si>
    <t>2048 - 4096</t>
  </si>
  <si>
    <t>Bedrock</t>
  </si>
  <si>
    <t xml:space="preserve">&gt;4096 </t>
  </si>
  <si>
    <t> Totals</t>
  </si>
  <si>
    <t>VF= very fine; F= fine; M= medium; C= coarse; VC= very coarse; Sm=small; Lg=large, VL= very large</t>
  </si>
  <si>
    <t>** Edit column E with counts from your pebble count. Provided is an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</si>
</sst>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/>
    </xf>
    <xf numFmtId="0" fontId="0" fillId="4" borderId="7" xfId="0" applyFill="1" applyBorder="1"/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Sheet3!$D$6</c:f>
              <c:strCache>
                <c:ptCount val="1"/>
                <c:pt idx="0">
                  <c:v>Particle Size Class (mm)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Sheet3!$D$8:$D$33</c:f>
              <c:numCache>
                <c:formatCode>General</c:formatCode>
                <c:ptCount val="26"/>
                <c:pt idx="0">
                  <c:v>3.1E-2</c:v>
                </c:pt>
                <c:pt idx="1">
                  <c:v>3.7249999999999998E-2</c:v>
                </c:pt>
                <c:pt idx="2">
                  <c:v>0.1875</c:v>
                </c:pt>
                <c:pt idx="3">
                  <c:v>0.375</c:v>
                </c:pt>
                <c:pt idx="4">
                  <c:v>0.75</c:v>
                </c:pt>
                <c:pt idx="5">
                  <c:v>1.5</c:v>
                </c:pt>
                <c:pt idx="6">
                  <c:v>2.4</c:v>
                </c:pt>
                <c:pt idx="7">
                  <c:v>3.4</c:v>
                </c:pt>
                <c:pt idx="8">
                  <c:v>4.8</c:v>
                </c:pt>
                <c:pt idx="9">
                  <c:v>6.8</c:v>
                </c:pt>
                <c:pt idx="10">
                  <c:v>9.65</c:v>
                </c:pt>
                <c:pt idx="11">
                  <c:v>13.65</c:v>
                </c:pt>
                <c:pt idx="12">
                  <c:v>19.3</c:v>
                </c:pt>
                <c:pt idx="13">
                  <c:v>27.3</c:v>
                </c:pt>
                <c:pt idx="14">
                  <c:v>38.65</c:v>
                </c:pt>
                <c:pt idx="15">
                  <c:v>54.65</c:v>
                </c:pt>
                <c:pt idx="16">
                  <c:v>77.25</c:v>
                </c:pt>
                <c:pt idx="17">
                  <c:v>109.25</c:v>
                </c:pt>
                <c:pt idx="18">
                  <c:v>154.5</c:v>
                </c:pt>
                <c:pt idx="19">
                  <c:v>218.5</c:v>
                </c:pt>
                <c:pt idx="20">
                  <c:v>309</c:v>
                </c:pt>
                <c:pt idx="21">
                  <c:v>437</c:v>
                </c:pt>
                <c:pt idx="22">
                  <c:v>768</c:v>
                </c:pt>
                <c:pt idx="23">
                  <c:v>1536</c:v>
                </c:pt>
                <c:pt idx="24">
                  <c:v>3072</c:v>
                </c:pt>
                <c:pt idx="25">
                  <c:v>4096</c:v>
                </c:pt>
              </c:numCache>
            </c:numRef>
          </c:xVal>
          <c:yVal>
            <c:numRef>
              <c:f>Sheet3!$G$8:$G$29</c:f>
              <c:numCache>
                <c:formatCode>0%</c:formatCode>
                <c:ptCount val="22"/>
                <c:pt idx="0">
                  <c:v>0.64516129032258063</c:v>
                </c:pt>
                <c:pt idx="1">
                  <c:v>0.64516129032258063</c:v>
                </c:pt>
                <c:pt idx="2">
                  <c:v>0.64516129032258063</c:v>
                </c:pt>
                <c:pt idx="3">
                  <c:v>0.65161290322580645</c:v>
                </c:pt>
                <c:pt idx="4">
                  <c:v>0.65161290322580645</c:v>
                </c:pt>
                <c:pt idx="5">
                  <c:v>0.65161290322580645</c:v>
                </c:pt>
                <c:pt idx="6">
                  <c:v>0.65161290322580645</c:v>
                </c:pt>
                <c:pt idx="7">
                  <c:v>0.65161290322580645</c:v>
                </c:pt>
                <c:pt idx="8">
                  <c:v>0.69032258064516128</c:v>
                </c:pt>
                <c:pt idx="9">
                  <c:v>0.71612903225806446</c:v>
                </c:pt>
                <c:pt idx="10">
                  <c:v>0.7290322580645161</c:v>
                </c:pt>
                <c:pt idx="11">
                  <c:v>0.74193548387096775</c:v>
                </c:pt>
                <c:pt idx="12">
                  <c:v>0.75483870967741939</c:v>
                </c:pt>
                <c:pt idx="13">
                  <c:v>0.8</c:v>
                </c:pt>
                <c:pt idx="14">
                  <c:v>0.89677419354838717</c:v>
                </c:pt>
                <c:pt idx="15">
                  <c:v>0.92903225806451617</c:v>
                </c:pt>
                <c:pt idx="16">
                  <c:v>0.95483870967741935</c:v>
                </c:pt>
                <c:pt idx="17">
                  <c:v>0.97419354838709682</c:v>
                </c:pt>
                <c:pt idx="18">
                  <c:v>0.98709677419354847</c:v>
                </c:pt>
                <c:pt idx="19">
                  <c:v>0.99354838709677429</c:v>
                </c:pt>
                <c:pt idx="20">
                  <c:v>0.99354838709677429</c:v>
                </c:pt>
                <c:pt idx="2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2C-4F9E-A47A-8B23E594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056360"/>
        <c:axId val="736055048"/>
      </c:scatterChart>
      <c:valAx>
        <c:axId val="7360563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55048"/>
        <c:crossesAt val="0"/>
        <c:crossBetween val="midCat"/>
      </c:valAx>
      <c:valAx>
        <c:axId val="73605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5636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25</xdr:row>
      <xdr:rowOff>95250</xdr:rowOff>
    </xdr:from>
    <xdr:to>
      <xdr:col>15</xdr:col>
      <xdr:colOff>361950</xdr:colOff>
      <xdr:row>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762949-86E2-40EC-9C39-8CFE52BF6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27" workbookViewId="0">
      <selection activeCell="D40" sqref="D40"/>
    </sheetView>
  </sheetViews>
  <sheetFormatPr defaultRowHeight="14.5" x14ac:dyDescent="0.35"/>
  <cols>
    <col min="1" max="1" width="14.453125" bestFit="1" customWidth="1"/>
    <col min="2" max="2" width="8" bestFit="1" customWidth="1"/>
    <col min="3" max="3" width="14.81640625" bestFit="1" customWidth="1"/>
    <col min="4" max="4" width="14.81640625" customWidth="1"/>
    <col min="6" max="6" width="10.54296875" bestFit="1" customWidth="1"/>
  </cols>
  <sheetData>
    <row r="1" spans="1:19" ht="18.5" thickBot="1" x14ac:dyDescent="0.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15" thickBot="1" x14ac:dyDescent="0.4">
      <c r="A2" s="54" t="s">
        <v>1</v>
      </c>
      <c r="B2" s="55"/>
      <c r="C2" s="56">
        <v>40970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5.75" customHeight="1" thickBot="1" x14ac:dyDescent="0.4">
      <c r="A3" s="29" t="s">
        <v>2</v>
      </c>
      <c r="B3" s="30"/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15" thickBot="1" x14ac:dyDescent="0.4">
      <c r="A4" s="29" t="s">
        <v>4</v>
      </c>
      <c r="B4" s="30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15" thickBot="1" x14ac:dyDescent="0.4">
      <c r="A5" s="29" t="s">
        <v>5</v>
      </c>
      <c r="B5" s="30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46.5" customHeight="1" thickBot="1" x14ac:dyDescent="0.4">
      <c r="A6" s="34" t="s">
        <v>6</v>
      </c>
      <c r="B6" s="36" t="s">
        <v>7</v>
      </c>
      <c r="C6" s="36" t="s">
        <v>8</v>
      </c>
      <c r="D6" s="36" t="s">
        <v>8</v>
      </c>
      <c r="E6" s="39" t="s">
        <v>9</v>
      </c>
      <c r="F6" s="40"/>
      <c r="G6" s="41"/>
      <c r="H6" s="42" t="s">
        <v>10</v>
      </c>
      <c r="I6" s="43"/>
      <c r="J6" s="44"/>
      <c r="K6" s="45" t="s">
        <v>11</v>
      </c>
      <c r="L6" s="46"/>
      <c r="M6" s="47"/>
      <c r="N6" s="48" t="s">
        <v>12</v>
      </c>
      <c r="O6" s="49"/>
      <c r="P6" s="50"/>
      <c r="Q6" s="48" t="s">
        <v>13</v>
      </c>
      <c r="R6" s="49"/>
      <c r="S6" s="50"/>
    </row>
    <row r="7" spans="1:19" ht="16" thickBot="1" x14ac:dyDescent="0.4">
      <c r="A7" s="35"/>
      <c r="B7" s="37"/>
      <c r="C7" s="38"/>
      <c r="D7" s="38"/>
      <c r="E7" s="9" t="s">
        <v>14</v>
      </c>
      <c r="F7" s="24" t="s">
        <v>15</v>
      </c>
      <c r="G7" s="24" t="s">
        <v>16</v>
      </c>
      <c r="H7" s="1" t="s">
        <v>14</v>
      </c>
      <c r="I7" s="1" t="s">
        <v>15</v>
      </c>
      <c r="J7" s="1" t="s">
        <v>16</v>
      </c>
      <c r="K7" s="12" t="s">
        <v>14</v>
      </c>
      <c r="L7" s="25" t="s">
        <v>15</v>
      </c>
      <c r="M7" s="25" t="s">
        <v>16</v>
      </c>
      <c r="N7" s="13" t="s">
        <v>14</v>
      </c>
      <c r="O7" s="13" t="s">
        <v>15</v>
      </c>
      <c r="P7" s="13" t="s">
        <v>16</v>
      </c>
      <c r="Q7" s="13" t="s">
        <v>14</v>
      </c>
      <c r="R7" s="13" t="s">
        <v>15</v>
      </c>
      <c r="S7" s="13" t="s">
        <v>16</v>
      </c>
    </row>
    <row r="8" spans="1:19" ht="15" thickBot="1" x14ac:dyDescent="0.4">
      <c r="A8" s="23" t="s">
        <v>17</v>
      </c>
      <c r="B8" s="2" t="s">
        <v>17</v>
      </c>
      <c r="C8" s="3" t="s">
        <v>18</v>
      </c>
      <c r="D8" s="3">
        <f>0.062/2</f>
        <v>3.1E-2</v>
      </c>
      <c r="E8" s="11">
        <v>100</v>
      </c>
      <c r="F8" s="20">
        <f>E8/$E$34</f>
        <v>0.64516129032258063</v>
      </c>
      <c r="G8" s="21">
        <f>F8</f>
        <v>0.64516129032258063</v>
      </c>
      <c r="H8" s="8"/>
      <c r="I8" s="4"/>
      <c r="J8" s="5"/>
      <c r="K8" s="18"/>
      <c r="L8" s="5"/>
      <c r="M8" s="5"/>
      <c r="N8" s="19"/>
      <c r="O8" s="4"/>
      <c r="P8" s="5"/>
      <c r="Q8" s="14"/>
      <c r="R8" s="14"/>
      <c r="S8" s="15"/>
    </row>
    <row r="9" spans="1:19" ht="15" thickBot="1" x14ac:dyDescent="0.4">
      <c r="A9" s="26" t="s">
        <v>19</v>
      </c>
      <c r="B9" s="2" t="s">
        <v>20</v>
      </c>
      <c r="C9" s="3" t="s">
        <v>21</v>
      </c>
      <c r="D9" s="3">
        <f>+(0.062+0.0125)/2</f>
        <v>3.7249999999999998E-2</v>
      </c>
      <c r="E9" s="11"/>
      <c r="F9" s="20">
        <f t="shared" ref="F9:F33" si="0">E9/$E$34</f>
        <v>0</v>
      </c>
      <c r="G9" s="21">
        <f>G8+F9</f>
        <v>0.64516129032258063</v>
      </c>
      <c r="H9" s="8"/>
      <c r="I9" s="4"/>
      <c r="J9" s="5"/>
      <c r="K9" s="18"/>
      <c r="L9" s="5"/>
      <c r="M9" s="5"/>
      <c r="N9" s="19"/>
      <c r="O9" s="4"/>
      <c r="P9" s="5"/>
      <c r="Q9" s="14"/>
      <c r="R9" s="14"/>
      <c r="S9" s="15"/>
    </row>
    <row r="10" spans="1:19" ht="15" thickBot="1" x14ac:dyDescent="0.4">
      <c r="A10" s="27"/>
      <c r="B10" s="2" t="s">
        <v>22</v>
      </c>
      <c r="C10" s="3" t="s">
        <v>23</v>
      </c>
      <c r="D10" s="3">
        <f>+(0.125+0.25)/2</f>
        <v>0.1875</v>
      </c>
      <c r="E10" s="11"/>
      <c r="F10" s="20">
        <f t="shared" si="0"/>
        <v>0</v>
      </c>
      <c r="G10" s="21">
        <f t="shared" ref="G10:G33" si="1">G9+F10</f>
        <v>0.64516129032258063</v>
      </c>
      <c r="H10" s="8"/>
      <c r="I10" s="4"/>
      <c r="J10" s="5"/>
      <c r="K10" s="18"/>
      <c r="L10" s="5"/>
      <c r="M10" s="5"/>
      <c r="N10" s="19"/>
      <c r="O10" s="4"/>
      <c r="P10" s="5"/>
      <c r="Q10" s="14"/>
      <c r="R10" s="14"/>
      <c r="S10" s="15"/>
    </row>
    <row r="11" spans="1:19" ht="15" thickBot="1" x14ac:dyDescent="0.4">
      <c r="A11" s="27"/>
      <c r="B11" s="2" t="s">
        <v>24</v>
      </c>
      <c r="C11" s="3" t="s">
        <v>25</v>
      </c>
      <c r="D11" s="3">
        <f>(0.25+0.5)/2</f>
        <v>0.375</v>
      </c>
      <c r="E11" s="11">
        <v>1</v>
      </c>
      <c r="F11" s="20">
        <f t="shared" si="0"/>
        <v>6.4516129032258064E-3</v>
      </c>
      <c r="G11" s="21">
        <f t="shared" si="1"/>
        <v>0.65161290322580645</v>
      </c>
      <c r="H11" s="8"/>
      <c r="I11" s="4"/>
      <c r="J11" s="5"/>
      <c r="K11" s="18"/>
      <c r="L11" s="5"/>
      <c r="M11" s="5"/>
      <c r="N11" s="19"/>
      <c r="O11" s="4"/>
      <c r="P11" s="5"/>
      <c r="Q11" s="14"/>
      <c r="R11" s="14"/>
      <c r="S11" s="15"/>
    </row>
    <row r="12" spans="1:19" ht="15" thickBot="1" x14ac:dyDescent="0.4">
      <c r="A12" s="27"/>
      <c r="B12" s="2" t="s">
        <v>26</v>
      </c>
      <c r="C12" s="3" t="s">
        <v>27</v>
      </c>
      <c r="D12" s="3">
        <f>(0.5+1)/2</f>
        <v>0.75</v>
      </c>
      <c r="E12" s="11"/>
      <c r="F12" s="20">
        <f t="shared" si="0"/>
        <v>0</v>
      </c>
      <c r="G12" s="21">
        <f t="shared" si="1"/>
        <v>0.65161290322580645</v>
      </c>
      <c r="H12" s="8"/>
      <c r="I12" s="4"/>
      <c r="J12" s="5"/>
      <c r="K12" s="18"/>
      <c r="L12" s="5"/>
      <c r="M12" s="5"/>
      <c r="N12" s="19"/>
      <c r="O12" s="4"/>
      <c r="P12" s="5"/>
      <c r="Q12" s="14"/>
      <c r="R12" s="14"/>
      <c r="S12" s="15"/>
    </row>
    <row r="13" spans="1:19" ht="15" thickBot="1" x14ac:dyDescent="0.4">
      <c r="A13" s="28"/>
      <c r="B13" s="2" t="s">
        <v>28</v>
      </c>
      <c r="C13" s="3" t="s">
        <v>29</v>
      </c>
      <c r="D13" s="3">
        <f>(1+2)/2</f>
        <v>1.5</v>
      </c>
      <c r="E13" s="11"/>
      <c r="F13" s="20">
        <f t="shared" si="0"/>
        <v>0</v>
      </c>
      <c r="G13" s="21">
        <f t="shared" si="1"/>
        <v>0.65161290322580645</v>
      </c>
      <c r="H13" s="8"/>
      <c r="I13" s="4"/>
      <c r="J13" s="5"/>
      <c r="K13" s="18"/>
      <c r="L13" s="5"/>
      <c r="M13" s="5"/>
      <c r="N13" s="19"/>
      <c r="O13" s="4"/>
      <c r="P13" s="5"/>
      <c r="Q13" s="14"/>
      <c r="R13" s="14"/>
      <c r="S13" s="15"/>
    </row>
    <row r="14" spans="1:19" ht="15" thickBot="1" x14ac:dyDescent="0.4">
      <c r="A14" s="26" t="s">
        <v>30</v>
      </c>
      <c r="B14" s="2" t="s">
        <v>20</v>
      </c>
      <c r="C14" s="3" t="s">
        <v>31</v>
      </c>
      <c r="D14" s="3">
        <f>(2+2.8)/2</f>
        <v>2.4</v>
      </c>
      <c r="E14" s="11"/>
      <c r="F14" s="20">
        <f t="shared" si="0"/>
        <v>0</v>
      </c>
      <c r="G14" s="21">
        <f t="shared" si="1"/>
        <v>0.65161290322580645</v>
      </c>
      <c r="H14" s="8"/>
      <c r="I14" s="4"/>
      <c r="J14" s="5"/>
      <c r="K14" s="18"/>
      <c r="L14" s="5"/>
      <c r="M14" s="5"/>
      <c r="N14" s="19"/>
      <c r="O14" s="4"/>
      <c r="P14" s="5"/>
      <c r="Q14" s="14"/>
      <c r="R14" s="14"/>
      <c r="S14" s="15"/>
    </row>
    <row r="15" spans="1:19" ht="15" thickBot="1" x14ac:dyDescent="0.4">
      <c r="A15" s="27"/>
      <c r="B15" s="2" t="s">
        <v>20</v>
      </c>
      <c r="C15" s="3" t="s">
        <v>32</v>
      </c>
      <c r="D15" s="3">
        <f>(2.8+4)/2</f>
        <v>3.4</v>
      </c>
      <c r="E15" s="11"/>
      <c r="F15" s="20">
        <f t="shared" si="0"/>
        <v>0</v>
      </c>
      <c r="G15" s="21">
        <f t="shared" si="1"/>
        <v>0.65161290322580645</v>
      </c>
      <c r="H15" s="8"/>
      <c r="I15" s="4"/>
      <c r="J15" s="5"/>
      <c r="K15" s="18"/>
      <c r="L15" s="5"/>
      <c r="M15" s="5"/>
      <c r="N15" s="19"/>
      <c r="O15" s="4"/>
      <c r="P15" s="5"/>
      <c r="Q15" s="14"/>
      <c r="R15" s="14"/>
      <c r="S15" s="15"/>
    </row>
    <row r="16" spans="1:19" ht="15" thickBot="1" x14ac:dyDescent="0.4">
      <c r="A16" s="27"/>
      <c r="B16" s="2" t="s">
        <v>22</v>
      </c>
      <c r="C16" s="3" t="s">
        <v>33</v>
      </c>
      <c r="D16" s="3">
        <f>(4+5.6)/2</f>
        <v>4.8</v>
      </c>
      <c r="E16" s="11">
        <v>6</v>
      </c>
      <c r="F16" s="20">
        <f t="shared" si="0"/>
        <v>3.870967741935484E-2</v>
      </c>
      <c r="G16" s="21">
        <f t="shared" si="1"/>
        <v>0.69032258064516128</v>
      </c>
      <c r="H16" s="8"/>
      <c r="I16" s="4"/>
      <c r="J16" s="5"/>
      <c r="K16" s="18"/>
      <c r="L16" s="5"/>
      <c r="M16" s="5"/>
      <c r="N16" s="19"/>
      <c r="O16" s="4"/>
      <c r="P16" s="5"/>
      <c r="Q16" s="14"/>
      <c r="R16" s="14"/>
      <c r="S16" s="15"/>
    </row>
    <row r="17" spans="1:19" ht="15" thickBot="1" x14ac:dyDescent="0.4">
      <c r="A17" s="27"/>
      <c r="B17" s="2" t="s">
        <v>22</v>
      </c>
      <c r="C17" s="3" t="s">
        <v>34</v>
      </c>
      <c r="D17" s="3">
        <f>(5.6+8)/2</f>
        <v>6.8</v>
      </c>
      <c r="E17" s="11">
        <v>4</v>
      </c>
      <c r="F17" s="20">
        <f t="shared" si="0"/>
        <v>2.5806451612903226E-2</v>
      </c>
      <c r="G17" s="21">
        <f t="shared" si="1"/>
        <v>0.71612903225806446</v>
      </c>
      <c r="H17" s="8"/>
      <c r="I17" s="4"/>
      <c r="J17" s="5"/>
      <c r="K17" s="18"/>
      <c r="L17" s="5"/>
      <c r="M17" s="5"/>
      <c r="N17" s="19"/>
      <c r="O17" s="4"/>
      <c r="P17" s="5"/>
      <c r="Q17" s="14"/>
      <c r="R17" s="14"/>
      <c r="S17" s="15"/>
    </row>
    <row r="18" spans="1:19" ht="15" thickBot="1" x14ac:dyDescent="0.4">
      <c r="A18" s="27"/>
      <c r="B18" s="2" t="s">
        <v>24</v>
      </c>
      <c r="C18" s="3" t="s">
        <v>35</v>
      </c>
      <c r="D18" s="3">
        <f>(8+11.3)/2</f>
        <v>9.65</v>
      </c>
      <c r="E18" s="11">
        <v>2</v>
      </c>
      <c r="F18" s="20">
        <f t="shared" si="0"/>
        <v>1.2903225806451613E-2</v>
      </c>
      <c r="G18" s="21">
        <f t="shared" si="1"/>
        <v>0.7290322580645161</v>
      </c>
      <c r="H18" s="8"/>
      <c r="I18" s="4"/>
      <c r="J18" s="5"/>
      <c r="K18" s="18"/>
      <c r="L18" s="5"/>
      <c r="M18" s="5"/>
      <c r="N18" s="19"/>
      <c r="O18" s="4"/>
      <c r="P18" s="5"/>
      <c r="Q18" s="14"/>
      <c r="R18" s="14"/>
      <c r="S18" s="15"/>
    </row>
    <row r="19" spans="1:19" ht="15" thickBot="1" x14ac:dyDescent="0.4">
      <c r="A19" s="27"/>
      <c r="B19" s="2" t="s">
        <v>24</v>
      </c>
      <c r="C19" s="3" t="s">
        <v>36</v>
      </c>
      <c r="D19" s="3">
        <f>(11.3+16)/2</f>
        <v>13.65</v>
      </c>
      <c r="E19" s="11">
        <v>2</v>
      </c>
      <c r="F19" s="20">
        <f t="shared" si="0"/>
        <v>1.2903225806451613E-2</v>
      </c>
      <c r="G19" s="21">
        <f t="shared" si="1"/>
        <v>0.74193548387096775</v>
      </c>
      <c r="H19" s="8"/>
      <c r="I19" s="4"/>
      <c r="J19" s="5"/>
      <c r="K19" s="18"/>
      <c r="L19" s="5"/>
      <c r="M19" s="5"/>
      <c r="N19" s="19"/>
      <c r="O19" s="4"/>
      <c r="P19" s="5"/>
      <c r="Q19" s="14"/>
      <c r="R19" s="14"/>
      <c r="S19" s="15"/>
    </row>
    <row r="20" spans="1:19" ht="15" thickBot="1" x14ac:dyDescent="0.4">
      <c r="A20" s="27"/>
      <c r="B20" s="2" t="s">
        <v>26</v>
      </c>
      <c r="C20" s="3" t="s">
        <v>37</v>
      </c>
      <c r="D20" s="3">
        <f>(16+22.6)/2</f>
        <v>19.3</v>
      </c>
      <c r="E20" s="11">
        <v>2</v>
      </c>
      <c r="F20" s="20">
        <f t="shared" si="0"/>
        <v>1.2903225806451613E-2</v>
      </c>
      <c r="G20" s="21">
        <f t="shared" si="1"/>
        <v>0.75483870967741939</v>
      </c>
      <c r="H20" s="8"/>
      <c r="I20" s="4"/>
      <c r="J20" s="5"/>
      <c r="K20" s="18"/>
      <c r="L20" s="5"/>
      <c r="M20" s="5"/>
      <c r="N20" s="19"/>
      <c r="O20" s="4"/>
      <c r="P20" s="5"/>
      <c r="Q20" s="14"/>
      <c r="R20" s="14"/>
      <c r="S20" s="15"/>
    </row>
    <row r="21" spans="1:19" ht="15" thickBot="1" x14ac:dyDescent="0.4">
      <c r="A21" s="27"/>
      <c r="B21" s="2" t="s">
        <v>26</v>
      </c>
      <c r="C21" s="3" t="s">
        <v>38</v>
      </c>
      <c r="D21" s="3">
        <f>(22.6+32)/2</f>
        <v>27.3</v>
      </c>
      <c r="E21" s="11">
        <v>7</v>
      </c>
      <c r="F21" s="20">
        <f t="shared" si="0"/>
        <v>4.5161290322580643E-2</v>
      </c>
      <c r="G21" s="21">
        <f t="shared" si="1"/>
        <v>0.8</v>
      </c>
      <c r="H21" s="8"/>
      <c r="I21" s="4"/>
      <c r="J21" s="5"/>
      <c r="K21" s="18"/>
      <c r="L21" s="5"/>
      <c r="M21" s="5"/>
      <c r="N21" s="19"/>
      <c r="O21" s="4"/>
      <c r="P21" s="5"/>
      <c r="Q21" s="14"/>
      <c r="R21" s="14"/>
      <c r="S21" s="15"/>
    </row>
    <row r="22" spans="1:19" ht="15" thickBot="1" x14ac:dyDescent="0.4">
      <c r="A22" s="27"/>
      <c r="B22" s="2" t="s">
        <v>28</v>
      </c>
      <c r="C22" s="3" t="s">
        <v>39</v>
      </c>
      <c r="D22" s="3">
        <f>(32+45.3)/2</f>
        <v>38.65</v>
      </c>
      <c r="E22" s="11">
        <v>15</v>
      </c>
      <c r="F22" s="20">
        <f t="shared" si="0"/>
        <v>9.6774193548387094E-2</v>
      </c>
      <c r="G22" s="21">
        <f t="shared" si="1"/>
        <v>0.89677419354838717</v>
      </c>
      <c r="H22" s="8"/>
      <c r="I22" s="4"/>
      <c r="J22" s="5"/>
      <c r="K22" s="18"/>
      <c r="L22" s="5"/>
      <c r="M22" s="5"/>
      <c r="N22" s="19"/>
      <c r="O22" s="4"/>
      <c r="P22" s="5"/>
      <c r="Q22" s="14"/>
      <c r="R22" s="14"/>
      <c r="S22" s="15"/>
    </row>
    <row r="23" spans="1:19" ht="15" thickBot="1" x14ac:dyDescent="0.4">
      <c r="A23" s="28"/>
      <c r="B23" s="2" t="s">
        <v>28</v>
      </c>
      <c r="C23" s="3" t="s">
        <v>40</v>
      </c>
      <c r="D23" s="3">
        <f>(45.3+64)/2</f>
        <v>54.65</v>
      </c>
      <c r="E23" s="11">
        <v>5</v>
      </c>
      <c r="F23" s="20">
        <f t="shared" si="0"/>
        <v>3.2258064516129031E-2</v>
      </c>
      <c r="G23" s="21">
        <f t="shared" si="1"/>
        <v>0.92903225806451617</v>
      </c>
      <c r="H23" s="8"/>
      <c r="I23" s="4"/>
      <c r="J23" s="5"/>
      <c r="K23" s="18"/>
      <c r="L23" s="5"/>
      <c r="M23" s="5"/>
      <c r="N23" s="19"/>
      <c r="O23" s="4"/>
      <c r="P23" s="5"/>
      <c r="Q23" s="14"/>
      <c r="R23" s="14"/>
      <c r="S23" s="15"/>
    </row>
    <row r="24" spans="1:19" ht="15" thickBot="1" x14ac:dyDescent="0.4">
      <c r="A24" s="26" t="s">
        <v>41</v>
      </c>
      <c r="B24" s="2" t="s">
        <v>42</v>
      </c>
      <c r="C24" s="3" t="s">
        <v>43</v>
      </c>
      <c r="D24" s="3">
        <f>(64+90.5)/2</f>
        <v>77.25</v>
      </c>
      <c r="E24" s="11">
        <v>4</v>
      </c>
      <c r="F24" s="20">
        <f t="shared" si="0"/>
        <v>2.5806451612903226E-2</v>
      </c>
      <c r="G24" s="21">
        <f t="shared" si="1"/>
        <v>0.95483870967741935</v>
      </c>
      <c r="H24" s="8"/>
      <c r="I24" s="4"/>
      <c r="J24" s="5"/>
      <c r="K24" s="18"/>
      <c r="L24" s="5"/>
      <c r="M24" s="5"/>
      <c r="N24" s="19"/>
      <c r="O24" s="4"/>
      <c r="P24" s="5"/>
      <c r="Q24" s="14"/>
      <c r="R24" s="14"/>
      <c r="S24" s="15"/>
    </row>
    <row r="25" spans="1:19" ht="15" thickBot="1" x14ac:dyDescent="0.4">
      <c r="A25" s="27"/>
      <c r="B25" s="2" t="s">
        <v>42</v>
      </c>
      <c r="C25" s="3" t="s">
        <v>44</v>
      </c>
      <c r="D25" s="3">
        <f>(90.5+128)/2</f>
        <v>109.25</v>
      </c>
      <c r="E25" s="11">
        <v>3</v>
      </c>
      <c r="F25" s="20">
        <f t="shared" si="0"/>
        <v>1.935483870967742E-2</v>
      </c>
      <c r="G25" s="21">
        <f t="shared" si="1"/>
        <v>0.97419354838709682</v>
      </c>
      <c r="H25" s="8"/>
      <c r="I25" s="4"/>
      <c r="J25" s="5"/>
      <c r="K25" s="18"/>
      <c r="L25" s="5"/>
      <c r="M25" s="5"/>
      <c r="N25" s="19"/>
      <c r="O25" s="4"/>
      <c r="P25" s="5"/>
      <c r="Q25" s="14"/>
      <c r="R25" s="14"/>
      <c r="S25" s="15"/>
    </row>
    <row r="26" spans="1:19" ht="15" thickBot="1" x14ac:dyDescent="0.4">
      <c r="A26" s="27"/>
      <c r="B26" s="2" t="s">
        <v>45</v>
      </c>
      <c r="C26" s="3" t="s">
        <v>46</v>
      </c>
      <c r="D26" s="3">
        <f>(128+181)/2</f>
        <v>154.5</v>
      </c>
      <c r="E26" s="11">
        <v>2</v>
      </c>
      <c r="F26" s="20">
        <f t="shared" si="0"/>
        <v>1.2903225806451613E-2</v>
      </c>
      <c r="G26" s="21">
        <f t="shared" si="1"/>
        <v>0.98709677419354847</v>
      </c>
      <c r="H26" s="8"/>
      <c r="I26" s="4"/>
      <c r="J26" s="5"/>
      <c r="K26" s="18"/>
      <c r="L26" s="5"/>
      <c r="M26" s="5"/>
      <c r="N26" s="19"/>
      <c r="O26" s="4"/>
      <c r="P26" s="5"/>
      <c r="Q26" s="14"/>
      <c r="R26" s="14"/>
      <c r="S26" s="15"/>
    </row>
    <row r="27" spans="1:19" ht="15" thickBot="1" x14ac:dyDescent="0.4">
      <c r="A27" s="28"/>
      <c r="B27" s="2" t="s">
        <v>45</v>
      </c>
      <c r="C27" s="3" t="s">
        <v>47</v>
      </c>
      <c r="D27" s="3">
        <f>(181+256)/2</f>
        <v>218.5</v>
      </c>
      <c r="E27" s="11">
        <v>1</v>
      </c>
      <c r="F27" s="20">
        <f t="shared" si="0"/>
        <v>6.4516129032258064E-3</v>
      </c>
      <c r="G27" s="21">
        <f t="shared" si="1"/>
        <v>0.99354838709677429</v>
      </c>
      <c r="H27" s="8"/>
      <c r="I27" s="4"/>
      <c r="J27" s="5"/>
      <c r="K27" s="18"/>
      <c r="L27" s="5"/>
      <c r="M27" s="5"/>
      <c r="N27" s="19"/>
      <c r="O27" s="4"/>
      <c r="P27" s="5"/>
      <c r="Q27" s="14"/>
      <c r="R27" s="14"/>
      <c r="S27" s="15"/>
    </row>
    <row r="28" spans="1:19" ht="15" thickBot="1" x14ac:dyDescent="0.4">
      <c r="A28" s="26" t="s">
        <v>48</v>
      </c>
      <c r="B28" s="2" t="s">
        <v>42</v>
      </c>
      <c r="C28" s="3" t="s">
        <v>49</v>
      </c>
      <c r="D28" s="3">
        <f>(256+362)/2</f>
        <v>309</v>
      </c>
      <c r="E28" s="11"/>
      <c r="F28" s="20">
        <f t="shared" si="0"/>
        <v>0</v>
      </c>
      <c r="G28" s="21">
        <f t="shared" si="1"/>
        <v>0.99354838709677429</v>
      </c>
      <c r="H28" s="8"/>
      <c r="I28" s="4"/>
      <c r="J28" s="5"/>
      <c r="K28" s="18"/>
      <c r="L28" s="5"/>
      <c r="M28" s="5"/>
      <c r="N28" s="19"/>
      <c r="O28" s="4"/>
      <c r="P28" s="5"/>
      <c r="Q28" s="14"/>
      <c r="R28" s="14"/>
      <c r="S28" s="15"/>
    </row>
    <row r="29" spans="1:19" ht="15" thickBot="1" x14ac:dyDescent="0.4">
      <c r="A29" s="27"/>
      <c r="B29" s="2" t="s">
        <v>42</v>
      </c>
      <c r="C29" s="3" t="s">
        <v>50</v>
      </c>
      <c r="D29" s="3">
        <f>(362+512)/2</f>
        <v>437</v>
      </c>
      <c r="E29" s="11">
        <v>1</v>
      </c>
      <c r="F29" s="20">
        <f t="shared" si="0"/>
        <v>6.4516129032258064E-3</v>
      </c>
      <c r="G29" s="21">
        <f t="shared" si="1"/>
        <v>1</v>
      </c>
      <c r="H29" s="8"/>
      <c r="I29" s="4"/>
      <c r="J29" s="5"/>
      <c r="K29" s="18"/>
      <c r="L29" s="5"/>
      <c r="M29" s="5"/>
      <c r="N29" s="19"/>
      <c r="O29" s="4"/>
      <c r="P29" s="5"/>
      <c r="Q29" s="14"/>
      <c r="R29" s="14"/>
      <c r="S29" s="15"/>
    </row>
    <row r="30" spans="1:19" ht="15" thickBot="1" x14ac:dyDescent="0.4">
      <c r="A30" s="27"/>
      <c r="B30" s="2" t="s">
        <v>24</v>
      </c>
      <c r="C30" s="3" t="s">
        <v>51</v>
      </c>
      <c r="D30" s="3">
        <f>(512+1024)/2</f>
        <v>768</v>
      </c>
      <c r="E30" s="11"/>
      <c r="F30" s="20">
        <f t="shared" si="0"/>
        <v>0</v>
      </c>
      <c r="G30" s="21">
        <f t="shared" si="1"/>
        <v>1</v>
      </c>
      <c r="H30" s="8"/>
      <c r="I30" s="4"/>
      <c r="J30" s="5"/>
      <c r="K30" s="18"/>
      <c r="L30" s="5"/>
      <c r="M30" s="5"/>
      <c r="N30" s="19"/>
      <c r="O30" s="4"/>
      <c r="P30" s="5"/>
      <c r="Q30" s="14"/>
      <c r="R30" s="14"/>
      <c r="S30" s="15"/>
    </row>
    <row r="31" spans="1:19" ht="15" thickBot="1" x14ac:dyDescent="0.4">
      <c r="A31" s="27"/>
      <c r="B31" s="2" t="s">
        <v>45</v>
      </c>
      <c r="C31" s="3" t="s">
        <v>52</v>
      </c>
      <c r="D31" s="3">
        <f>(1024+2048)/2</f>
        <v>1536</v>
      </c>
      <c r="E31" s="11"/>
      <c r="F31" s="20">
        <f t="shared" si="0"/>
        <v>0</v>
      </c>
      <c r="G31" s="21">
        <f t="shared" si="1"/>
        <v>1</v>
      </c>
      <c r="H31" s="8"/>
      <c r="I31" s="4"/>
      <c r="J31" s="5"/>
      <c r="K31" s="18"/>
      <c r="L31" s="5"/>
      <c r="M31" s="5"/>
      <c r="N31" s="19"/>
      <c r="O31" s="4"/>
      <c r="P31" s="5"/>
      <c r="Q31" s="14"/>
      <c r="R31" s="14"/>
      <c r="S31" s="15"/>
    </row>
    <row r="32" spans="1:19" ht="15" thickBot="1" x14ac:dyDescent="0.4">
      <c r="A32" s="28"/>
      <c r="B32" s="2" t="s">
        <v>53</v>
      </c>
      <c r="C32" s="3" t="s">
        <v>54</v>
      </c>
      <c r="D32" s="3">
        <f>(2048+4096)/2</f>
        <v>3072</v>
      </c>
      <c r="E32" s="11"/>
      <c r="F32" s="20">
        <f t="shared" si="0"/>
        <v>0</v>
      </c>
      <c r="G32" s="21">
        <f t="shared" si="1"/>
        <v>1</v>
      </c>
      <c r="H32" s="8"/>
      <c r="I32" s="4"/>
      <c r="J32" s="5"/>
      <c r="K32" s="18"/>
      <c r="L32" s="5"/>
      <c r="M32" s="5"/>
      <c r="N32" s="19"/>
      <c r="O32" s="4"/>
      <c r="P32" s="5"/>
      <c r="Q32" s="14"/>
      <c r="R32" s="14"/>
      <c r="S32" s="15"/>
    </row>
    <row r="33" spans="1:19" ht="15" thickBot="1" x14ac:dyDescent="0.4">
      <c r="A33" s="23" t="s">
        <v>55</v>
      </c>
      <c r="B33" s="2"/>
      <c r="C33" s="3" t="s">
        <v>56</v>
      </c>
      <c r="D33" s="3">
        <v>4096</v>
      </c>
      <c r="E33" s="11"/>
      <c r="F33" s="20">
        <f t="shared" si="0"/>
        <v>0</v>
      </c>
      <c r="G33" s="21">
        <f t="shared" si="1"/>
        <v>1</v>
      </c>
      <c r="H33" s="8"/>
      <c r="I33" s="4"/>
      <c r="J33" s="5"/>
      <c r="K33" s="18"/>
      <c r="L33" s="5"/>
      <c r="M33" s="5"/>
      <c r="N33" s="19"/>
      <c r="O33" s="4"/>
      <c r="P33" s="5"/>
      <c r="Q33" s="14"/>
      <c r="R33" s="14"/>
      <c r="S33" s="15"/>
    </row>
    <row r="34" spans="1:19" ht="15" thickBot="1" x14ac:dyDescent="0.4">
      <c r="A34" s="23" t="s">
        <v>57</v>
      </c>
      <c r="B34" s="2"/>
      <c r="C34" s="7"/>
      <c r="D34" s="7"/>
      <c r="E34" s="10">
        <f>SUM(E8:E33)</f>
        <v>155</v>
      </c>
      <c r="F34" s="22">
        <f>SUM(F8:F33)</f>
        <v>1</v>
      </c>
      <c r="G34" s="6"/>
      <c r="H34" s="6"/>
      <c r="I34" s="7"/>
      <c r="J34" s="6"/>
      <c r="K34" s="16"/>
      <c r="L34" s="15"/>
      <c r="M34" s="15"/>
      <c r="N34" s="15"/>
      <c r="O34" s="17"/>
      <c r="P34" s="15"/>
      <c r="Q34" s="14"/>
      <c r="R34" s="14"/>
      <c r="S34" s="15"/>
    </row>
    <row r="36" spans="1:19" x14ac:dyDescent="0.35">
      <c r="A36" t="s">
        <v>58</v>
      </c>
    </row>
    <row r="38" spans="1:19" x14ac:dyDescent="0.35">
      <c r="A38" t="s">
        <v>59</v>
      </c>
    </row>
  </sheetData>
  <mergeCells count="22">
    <mergeCell ref="A4:B4"/>
    <mergeCell ref="C4:S4"/>
    <mergeCell ref="A1:S1"/>
    <mergeCell ref="A2:B2"/>
    <mergeCell ref="C2:S2"/>
    <mergeCell ref="A3:B3"/>
    <mergeCell ref="C3:S3"/>
    <mergeCell ref="C5:S5"/>
    <mergeCell ref="A6:A7"/>
    <mergeCell ref="B6:B7"/>
    <mergeCell ref="C6:C7"/>
    <mergeCell ref="E6:G6"/>
    <mergeCell ref="H6:J6"/>
    <mergeCell ref="K6:M6"/>
    <mergeCell ref="N6:P6"/>
    <mergeCell ref="Q6:S6"/>
    <mergeCell ref="D6:D7"/>
    <mergeCell ref="A9:A13"/>
    <mergeCell ref="A14:A23"/>
    <mergeCell ref="A24:A27"/>
    <mergeCell ref="A28:A32"/>
    <mergeCell ref="A5:B5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F3C8CFE931949879711C214A821C7" ma:contentTypeVersion="10" ma:contentTypeDescription="Create a new document." ma:contentTypeScope="" ma:versionID="6662592565dd5e3527a34782baa5def0">
  <xsd:schema xmlns:xsd="http://www.w3.org/2001/XMLSchema" xmlns:xs="http://www.w3.org/2001/XMLSchema" xmlns:p="http://schemas.microsoft.com/office/2006/metadata/properties" xmlns:ns2="eae3740e-1a46-4f53-9f1d-3e71187ca0c1" targetNamespace="http://schemas.microsoft.com/office/2006/metadata/properties" ma:root="true" ma:fieldsID="7d27267730bcd14f197aee90f5de2a89" ns2:_="">
    <xsd:import namespace="eae3740e-1a46-4f53-9f1d-3e71187ca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3740e-1a46-4f53-9f1d-3e71187ca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500F6-DABE-4ED7-9039-308E69B1A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e3740e-1a46-4f53-9f1d-3e71187ca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4262C8-AEDC-4EE2-AA76-46B734F7D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1E9AD-B62D-4A88-B7BE-CD25314BCFA5}">
  <ds:schemaRefs>
    <ds:schemaRef ds:uri="http://purl.org/dc/dcmitype/"/>
    <ds:schemaRef ds:uri="http://www.w3.org/XML/1998/namespace"/>
    <ds:schemaRef ds:uri="eae3740e-1a46-4f53-9f1d-3e71187ca0c1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2020-09-10T12:47:34Z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0x010100026F3C8CFE931949879711C214A821C7</vt:lpwstr>
  </property>
</Properties>
</file>